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20400" windowHeight="7995" activeTab="1"/>
  </bookViews>
  <sheets>
    <sheet name="ŞARJ" sheetId="1" r:id="rId1"/>
    <sheet name="DEŞARJ" sheetId="4" r:id="rId2"/>
  </sheets>
  <calcPr calcId="144525"/>
</workbook>
</file>

<file path=xl/calcChain.xml><?xml version="1.0" encoding="utf-8"?>
<calcChain xmlns="http://schemas.openxmlformats.org/spreadsheetml/2006/main">
  <c r="D13" i="1" l="1"/>
  <c r="D12" i="1"/>
  <c r="AB13" i="4" l="1"/>
  <c r="T13" i="4"/>
  <c r="U14" i="4" s="1"/>
  <c r="AN13" i="4"/>
  <c r="AM13" i="4"/>
  <c r="AK13" i="4"/>
  <c r="AM8" i="4"/>
  <c r="AL8" i="4"/>
  <c r="AK8" i="4"/>
  <c r="D12" i="4" s="1"/>
  <c r="D13" i="4" s="1"/>
  <c r="AN4" i="4"/>
  <c r="AL4" i="4"/>
  <c r="AK4" i="4"/>
  <c r="L13" i="4" l="1"/>
  <c r="L14" i="4" s="1"/>
  <c r="N14" i="4" s="1"/>
  <c r="D14" i="4"/>
  <c r="F12" i="4"/>
  <c r="AC14" i="4"/>
  <c r="AB14" i="4"/>
  <c r="T14" i="4"/>
  <c r="AN13" i="1"/>
  <c r="AB13" i="1" s="1"/>
  <c r="AC14" i="1" s="1"/>
  <c r="AM13" i="1"/>
  <c r="AK13" i="1"/>
  <c r="AK4" i="1"/>
  <c r="AN4" i="1"/>
  <c r="AM8" i="1"/>
  <c r="AL8" i="1"/>
  <c r="AL4" i="1"/>
  <c r="AK8" i="1"/>
  <c r="N13" i="4" l="1"/>
  <c r="L13" i="1"/>
  <c r="L14" i="1" s="1"/>
  <c r="N14" i="1" s="1"/>
  <c r="D14" i="1"/>
  <c r="T13" i="1"/>
  <c r="T14" i="1" s="1"/>
  <c r="AB14" i="1"/>
  <c r="F12" i="1"/>
  <c r="N13" i="1" l="1"/>
  <c r="U14" i="1"/>
</calcChain>
</file>

<file path=xl/sharedStrings.xml><?xml version="1.0" encoding="utf-8"?>
<sst xmlns="http://schemas.openxmlformats.org/spreadsheetml/2006/main" count="131" uniqueCount="39">
  <si>
    <t>R</t>
  </si>
  <si>
    <t>C</t>
  </si>
  <si>
    <t>t</t>
  </si>
  <si>
    <t>RC</t>
  </si>
  <si>
    <t>KΩ</t>
  </si>
  <si>
    <t>Ω</t>
  </si>
  <si>
    <t>MΩ</t>
  </si>
  <si>
    <t>uF</t>
  </si>
  <si>
    <t>sn</t>
  </si>
  <si>
    <t>Ec</t>
  </si>
  <si>
    <t>Ec Yüzde</t>
  </si>
  <si>
    <t>nF</t>
  </si>
  <si>
    <t>pF</t>
  </si>
  <si>
    <t>ms</t>
  </si>
  <si>
    <t>Ec Bul</t>
  </si>
  <si>
    <t>t Bul</t>
  </si>
  <si>
    <t>Volt</t>
  </si>
  <si>
    <t>%</t>
  </si>
  <si>
    <t>R Bul</t>
  </si>
  <si>
    <t>C Bul</t>
  </si>
  <si>
    <t>V</t>
  </si>
  <si>
    <t>R (Çeviri)</t>
  </si>
  <si>
    <t>C (Çeviri)</t>
  </si>
  <si>
    <t>F</t>
  </si>
  <si>
    <t>KONDANSATÖR ŞARJ HESAPLARI</t>
  </si>
  <si>
    <t>Buraya Dokunmayın</t>
  </si>
  <si>
    <t>t sn de kaç volta şarj olur?</t>
  </si>
  <si>
    <t>E (Vcc)</t>
  </si>
  <si>
    <t>Ec voltuna kaç sn de çıkar?</t>
  </si>
  <si>
    <t>Ec voltuna t snde çıkması için R=?</t>
  </si>
  <si>
    <t>Ec voltuna t snde çıkması için C=?</t>
  </si>
  <si>
    <t>E0</t>
  </si>
  <si>
    <t>t sn de kaç volta deşarj olur (iner)?</t>
  </si>
  <si>
    <t>E0: Kondansatörün başlangıç gerilimi</t>
  </si>
  <si>
    <t>v1.02:</t>
  </si>
  <si>
    <t>KONDANSATÖR DEŞARJ HESAPLARI</t>
  </si>
  <si>
    <t>Ec voltuna kaç sn de iner?</t>
  </si>
  <si>
    <t>Ec voltuna t snde inmesi için R=?</t>
  </si>
  <si>
    <t>Ec voltuna t snde inmesi için C=?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</si>
</sst>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Arial Tur"/>
      <charset val="162"/>
    </font>
    <font>
      <b/>
      <sz val="14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6"/>
      <color rgb="FFFF0000"/>
      <name val="Calibri"/>
      <family val="2"/>
      <charset val="162"/>
      <scheme val="minor"/>
    </font>
    <font>
      <b/>
      <sz val="16"/>
      <color rgb="FF009900"/>
      <name val="Calibri"/>
      <family val="2"/>
      <charset val="162"/>
      <scheme val="minor"/>
    </font>
    <font>
      <b/>
      <sz val="11"/>
      <color rgb="FF0000FF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sz val="12"/>
      <color rgb="FF000099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b/>
      <sz val="16"/>
      <color rgb="FFFF0000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99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4" xfId="0" applyBorder="1"/>
    <xf numFmtId="0" fontId="0" fillId="0" borderId="5" xfId="0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1" fillId="0" borderId="1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4" xfId="0" applyFont="1" applyBorder="1" applyAlignment="1">
      <alignment vertical="center"/>
    </xf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4" fontId="8" fillId="0" borderId="0" xfId="0" applyNumberFormat="1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4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6600"/>
      <color rgb="FFCC9900"/>
      <color rgb="FF0000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$AK$3" fmlaRange="$AJ$3:$AJ$5" noThreeD="1" sel="2" val="0"/>
</file>

<file path=xl/ctrlProps/ctrlProp10.xml><?xml version="1.0" encoding="utf-8"?>
<formControlPr xmlns="http://schemas.microsoft.com/office/spreadsheetml/2009/9/main" objectType="Drop" dropStyle="combo" dx="16" fmlaLink="$AK$3" fmlaRange="$AJ$3:$AJ$5" noThreeD="1" sel="2" val="0"/>
</file>

<file path=xl/ctrlProps/ctrlProp11.xml><?xml version="1.0" encoding="utf-8"?>
<formControlPr xmlns="http://schemas.microsoft.com/office/spreadsheetml/2009/9/main" objectType="Drop" dropStyle="combo" dx="16" fmlaLink="$AK$7" fmlaRange="$AJ$7:$AJ$9" noThreeD="1" sel="3" val="0"/>
</file>

<file path=xl/ctrlProps/ctrlProp12.xml><?xml version="1.0" encoding="utf-8"?>
<formControlPr xmlns="http://schemas.microsoft.com/office/spreadsheetml/2009/9/main" objectType="Drop" dropStyle="combo" dx="16" fmlaLink="$AL$3" fmlaRange="$AJ$3:$AJ$5" noThreeD="1" sel="2" val="0"/>
</file>

<file path=xl/ctrlProps/ctrlProp13.xml><?xml version="1.0" encoding="utf-8"?>
<formControlPr xmlns="http://schemas.microsoft.com/office/spreadsheetml/2009/9/main" objectType="Drop" dropStyle="combo" dx="16" fmlaLink="$AL$7" fmlaRange="$AJ$7:$AJ$9" noThreeD="1" sel="3" val="0"/>
</file>

<file path=xl/ctrlProps/ctrlProp14.xml><?xml version="1.0" encoding="utf-8"?>
<formControlPr xmlns="http://schemas.microsoft.com/office/spreadsheetml/2009/9/main" objectType="Drop" dropStyle="combo" dx="16" fmlaLink="$AM$7" fmlaRange="$AJ$7:$AJ$9" noThreeD="1" sel="3" val="0"/>
</file>

<file path=xl/ctrlProps/ctrlProp15.xml><?xml version="1.0" encoding="utf-8"?>
<formControlPr xmlns="http://schemas.microsoft.com/office/spreadsheetml/2009/9/main" objectType="Drop" dropStyle="combo" dx="16" fmlaLink="$AN$3" fmlaRange="$AJ$3:$AJ$5" noThreeD="1" sel="2" val="0"/>
</file>

<file path=xl/ctrlProps/ctrlProp16.xml><?xml version="1.0" encoding="utf-8"?>
<formControlPr xmlns="http://schemas.microsoft.com/office/spreadsheetml/2009/9/main" objectType="Drop" dropStyle="combo" dx="16" fmlaLink="$AM$12" fmlaRange="$AJ$12:$AJ$13" noThreeD="1" sel="2" val="0"/>
</file>

<file path=xl/ctrlProps/ctrlProp17.xml><?xml version="1.0" encoding="utf-8"?>
<formControlPr xmlns="http://schemas.microsoft.com/office/spreadsheetml/2009/9/main" objectType="Drop" dropStyle="combo" dx="16" fmlaLink="$AN$12" fmlaRange="$AJ$12:$AJ$13" noThreeD="1" sel="2" val="0"/>
</file>

<file path=xl/ctrlProps/ctrlProp18.xml><?xml version="1.0" encoding="utf-8"?>
<formControlPr xmlns="http://schemas.microsoft.com/office/spreadsheetml/2009/9/main" objectType="Drop" dropStyle="combo" dx="16" fmlaLink="$AK$12" fmlaRange="$AJ$12:$AJ$13" noThreeD="1" sel="2" val="0"/>
</file>

<file path=xl/ctrlProps/ctrlProp2.xml><?xml version="1.0" encoding="utf-8"?>
<formControlPr xmlns="http://schemas.microsoft.com/office/spreadsheetml/2009/9/main" objectType="Drop" dropStyle="combo" dx="16" fmlaLink="$AK$7" fmlaRange="$AJ$7:$AJ$9" noThreeD="1" sel="3" val="0"/>
</file>

<file path=xl/ctrlProps/ctrlProp3.xml><?xml version="1.0" encoding="utf-8"?>
<formControlPr xmlns="http://schemas.microsoft.com/office/spreadsheetml/2009/9/main" objectType="Drop" dropStyle="combo" dx="16" fmlaLink="$AL$3" fmlaRange="$AJ$3:$AJ$5" noThreeD="1" sel="2" val="0"/>
</file>

<file path=xl/ctrlProps/ctrlProp4.xml><?xml version="1.0" encoding="utf-8"?>
<formControlPr xmlns="http://schemas.microsoft.com/office/spreadsheetml/2009/9/main" objectType="Drop" dropStyle="combo" dx="16" fmlaLink="$AL$7" fmlaRange="$AJ$7:$AJ$9" noThreeD="1" sel="3" val="0"/>
</file>

<file path=xl/ctrlProps/ctrlProp5.xml><?xml version="1.0" encoding="utf-8"?>
<formControlPr xmlns="http://schemas.microsoft.com/office/spreadsheetml/2009/9/main" objectType="Drop" dropStyle="combo" dx="16" fmlaLink="$AM$7" fmlaRange="$AJ$7:$AJ$9" noThreeD="1" sel="3" val="0"/>
</file>

<file path=xl/ctrlProps/ctrlProp6.xml><?xml version="1.0" encoding="utf-8"?>
<formControlPr xmlns="http://schemas.microsoft.com/office/spreadsheetml/2009/9/main" objectType="Drop" dropStyle="combo" dx="16" fmlaLink="$AN$3" fmlaRange="$AJ$3:$AJ$5" noThreeD="1" sel="2" val="0"/>
</file>

<file path=xl/ctrlProps/ctrlProp7.xml><?xml version="1.0" encoding="utf-8"?>
<formControlPr xmlns="http://schemas.microsoft.com/office/spreadsheetml/2009/9/main" objectType="Drop" dropStyle="combo" dx="16" fmlaLink="$AM$12" fmlaRange="$AJ$12:$AJ$13" noThreeD="1" sel="2" val="0"/>
</file>

<file path=xl/ctrlProps/ctrlProp8.xml><?xml version="1.0" encoding="utf-8"?>
<formControlPr xmlns="http://schemas.microsoft.com/office/spreadsheetml/2009/9/main" objectType="Drop" dropStyle="combo" dx="16" fmlaLink="$AN$12" fmlaRange="$AJ$12:$AJ$13" noThreeD="1" sel="2" val="0"/>
</file>

<file path=xl/ctrlProps/ctrlProp9.xml><?xml version="1.0" encoding="utf-8"?>
<formControlPr xmlns="http://schemas.microsoft.com/office/spreadsheetml/2009/9/main" objectType="Drop" dropStyle="combo" dx="16" fmlaLink="$AK$12" fmlaRange="$AJ$12:$AJ$13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47625</xdr:rowOff>
        </xdr:from>
        <xdr:to>
          <xdr:col>5</xdr:col>
          <xdr:colOff>28575</xdr:colOff>
          <xdr:row>4</xdr:row>
          <xdr:rowOff>247650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</xdr:row>
          <xdr:rowOff>47625</xdr:rowOff>
        </xdr:from>
        <xdr:to>
          <xdr:col>5</xdr:col>
          <xdr:colOff>28575</xdr:colOff>
          <xdr:row>5</xdr:row>
          <xdr:rowOff>247650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5</xdr:row>
          <xdr:rowOff>47625</xdr:rowOff>
        </xdr:from>
        <xdr:to>
          <xdr:col>13</xdr:col>
          <xdr:colOff>28575</xdr:colOff>
          <xdr:row>5</xdr:row>
          <xdr:rowOff>247650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6</xdr:row>
          <xdr:rowOff>47625</xdr:rowOff>
        </xdr:from>
        <xdr:to>
          <xdr:col>13</xdr:col>
          <xdr:colOff>28575</xdr:colOff>
          <xdr:row>6</xdr:row>
          <xdr:rowOff>247650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</xdr:row>
          <xdr:rowOff>57150</xdr:rowOff>
        </xdr:from>
        <xdr:to>
          <xdr:col>21</xdr:col>
          <xdr:colOff>28575</xdr:colOff>
          <xdr:row>6</xdr:row>
          <xdr:rowOff>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5</xdr:row>
          <xdr:rowOff>47625</xdr:rowOff>
        </xdr:from>
        <xdr:to>
          <xdr:col>29</xdr:col>
          <xdr:colOff>28575</xdr:colOff>
          <xdr:row>5</xdr:row>
          <xdr:rowOff>247650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6</xdr:row>
          <xdr:rowOff>57150</xdr:rowOff>
        </xdr:from>
        <xdr:to>
          <xdr:col>21</xdr:col>
          <xdr:colOff>28575</xdr:colOff>
          <xdr:row>7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6</xdr:row>
          <xdr:rowOff>57150</xdr:rowOff>
        </xdr:from>
        <xdr:to>
          <xdr:col>29</xdr:col>
          <xdr:colOff>28575</xdr:colOff>
          <xdr:row>7</xdr:row>
          <xdr:rowOff>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6</xdr:row>
          <xdr:rowOff>57150</xdr:rowOff>
        </xdr:from>
        <xdr:to>
          <xdr:col>5</xdr:col>
          <xdr:colOff>28575</xdr:colOff>
          <xdr:row>7</xdr:row>
          <xdr:rowOff>0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47625</xdr:rowOff>
        </xdr:from>
        <xdr:to>
          <xdr:col>5</xdr:col>
          <xdr:colOff>28575</xdr:colOff>
          <xdr:row>4</xdr:row>
          <xdr:rowOff>247650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</xdr:row>
          <xdr:rowOff>47625</xdr:rowOff>
        </xdr:from>
        <xdr:to>
          <xdr:col>5</xdr:col>
          <xdr:colOff>28575</xdr:colOff>
          <xdr:row>5</xdr:row>
          <xdr:rowOff>247650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5</xdr:row>
          <xdr:rowOff>47625</xdr:rowOff>
        </xdr:from>
        <xdr:to>
          <xdr:col>13</xdr:col>
          <xdr:colOff>28575</xdr:colOff>
          <xdr:row>5</xdr:row>
          <xdr:rowOff>247650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6</xdr:row>
          <xdr:rowOff>47625</xdr:rowOff>
        </xdr:from>
        <xdr:to>
          <xdr:col>13</xdr:col>
          <xdr:colOff>28575</xdr:colOff>
          <xdr:row>6</xdr:row>
          <xdr:rowOff>247650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</xdr:row>
          <xdr:rowOff>57150</xdr:rowOff>
        </xdr:from>
        <xdr:to>
          <xdr:col>21</xdr:col>
          <xdr:colOff>28575</xdr:colOff>
          <xdr:row>6</xdr:row>
          <xdr:rowOff>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5</xdr:row>
          <xdr:rowOff>47625</xdr:rowOff>
        </xdr:from>
        <xdr:to>
          <xdr:col>29</xdr:col>
          <xdr:colOff>28575</xdr:colOff>
          <xdr:row>5</xdr:row>
          <xdr:rowOff>247650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6</xdr:row>
          <xdr:rowOff>57150</xdr:rowOff>
        </xdr:from>
        <xdr:to>
          <xdr:col>21</xdr:col>
          <xdr:colOff>28575</xdr:colOff>
          <xdr:row>7</xdr:row>
          <xdr:rowOff>0</xdr:rowOff>
        </xdr:to>
        <xdr:sp macro="" textlink="">
          <xdr:nvSpPr>
            <xdr:cNvPr id="2055" name="Drop Dow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6</xdr:row>
          <xdr:rowOff>57150</xdr:rowOff>
        </xdr:from>
        <xdr:to>
          <xdr:col>29</xdr:col>
          <xdr:colOff>28575</xdr:colOff>
          <xdr:row>7</xdr:row>
          <xdr:rowOff>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6</xdr:row>
          <xdr:rowOff>57150</xdr:rowOff>
        </xdr:from>
        <xdr:to>
          <xdr:col>5</xdr:col>
          <xdr:colOff>28575</xdr:colOff>
          <xdr:row>7</xdr:row>
          <xdr:rowOff>0</xdr:rowOff>
        </xdr:to>
        <xdr:sp macro="" textlink="">
          <xdr:nvSpPr>
            <xdr:cNvPr id="2057" name="Drop Down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25"/>
  <sheetViews>
    <sheetView workbookViewId="0">
      <selection activeCell="I23" sqref="I23"/>
    </sheetView>
  </sheetViews>
  <sheetFormatPr defaultRowHeight="15" x14ac:dyDescent="0.25"/>
  <cols>
    <col min="1" max="1" width="3.5703125" customWidth="1"/>
    <col min="2" max="2" width="1.5703125" customWidth="1"/>
    <col min="3" max="3" width="9.140625" customWidth="1"/>
    <col min="4" max="4" width="8" customWidth="1"/>
    <col min="6" max="6" width="7.140625" customWidth="1"/>
    <col min="7" max="7" width="3.85546875" customWidth="1"/>
    <col min="8" max="8" width="1.85546875" customWidth="1"/>
    <col min="9" max="9" width="3.140625" customWidth="1"/>
    <col min="10" max="10" width="2" customWidth="1"/>
    <col min="12" max="12" width="10.5703125" customWidth="1"/>
    <col min="14" max="14" width="8.7109375" customWidth="1"/>
    <col min="15" max="15" width="4.5703125" customWidth="1"/>
    <col min="16" max="16" width="1.85546875" customWidth="1"/>
    <col min="17" max="17" width="2.42578125" customWidth="1"/>
    <col min="18" max="18" width="1.140625" customWidth="1"/>
    <col min="20" max="20" width="12" customWidth="1"/>
    <col min="22" max="24" width="1.5703125" customWidth="1"/>
    <col min="25" max="25" width="1.7109375" customWidth="1"/>
    <col min="26" max="26" width="1.140625" customWidth="1"/>
    <col min="28" max="28" width="12" bestFit="1" customWidth="1"/>
    <col min="30" max="31" width="2.7109375" customWidth="1"/>
    <col min="32" max="32" width="0.85546875" customWidth="1"/>
    <col min="33" max="33" width="12" bestFit="1" customWidth="1"/>
    <col min="36" max="36" width="5.140625" customWidth="1"/>
    <col min="37" max="37" width="6.140625" customWidth="1"/>
    <col min="38" max="38" width="6.42578125" customWidth="1"/>
    <col min="39" max="39" width="6.7109375" customWidth="1"/>
    <col min="40" max="40" width="6.42578125" customWidth="1"/>
  </cols>
  <sheetData>
    <row r="1" spans="2:40" ht="21" x14ac:dyDescent="0.35">
      <c r="B1" s="33" t="s">
        <v>24</v>
      </c>
      <c r="C1" s="31"/>
      <c r="D1" s="30"/>
      <c r="E1" s="30"/>
      <c r="F1" s="30"/>
      <c r="G1" s="30"/>
      <c r="H1" s="30"/>
      <c r="I1" s="30"/>
      <c r="J1" s="30"/>
      <c r="K1" s="34" t="s">
        <v>34</v>
      </c>
      <c r="L1" s="35">
        <v>44915</v>
      </c>
      <c r="M1" s="30"/>
      <c r="AJ1" t="s">
        <v>25</v>
      </c>
    </row>
    <row r="2" spans="2:40" ht="12" customHeight="1" thickBot="1" x14ac:dyDescent="0.3">
      <c r="AK2" s="27" t="s">
        <v>9</v>
      </c>
      <c r="AL2" s="27" t="s">
        <v>2</v>
      </c>
      <c r="AM2" s="27" t="s">
        <v>0</v>
      </c>
      <c r="AN2" s="27" t="s">
        <v>1</v>
      </c>
    </row>
    <row r="3" spans="2:40" ht="21" x14ac:dyDescent="0.35">
      <c r="B3" s="54" t="s">
        <v>14</v>
      </c>
      <c r="C3" s="55"/>
      <c r="D3" s="55"/>
      <c r="E3" s="55"/>
      <c r="F3" s="55"/>
      <c r="G3" s="55"/>
      <c r="H3" s="56"/>
      <c r="J3" s="57" t="s">
        <v>15</v>
      </c>
      <c r="K3" s="58"/>
      <c r="L3" s="58"/>
      <c r="M3" s="58"/>
      <c r="N3" s="58"/>
      <c r="O3" s="58"/>
      <c r="P3" s="59"/>
      <c r="R3" s="60" t="s">
        <v>18</v>
      </c>
      <c r="S3" s="61"/>
      <c r="T3" s="61"/>
      <c r="U3" s="61"/>
      <c r="V3" s="61"/>
      <c r="W3" s="61"/>
      <c r="X3" s="62"/>
      <c r="Z3" s="50" t="s">
        <v>19</v>
      </c>
      <c r="AA3" s="51"/>
      <c r="AB3" s="51"/>
      <c r="AC3" s="51"/>
      <c r="AD3" s="51"/>
      <c r="AE3" s="51"/>
      <c r="AF3" s="52"/>
      <c r="AJ3" s="1" t="s">
        <v>5</v>
      </c>
      <c r="AK3" s="2">
        <v>2</v>
      </c>
      <c r="AL3" s="2">
        <v>2</v>
      </c>
      <c r="AM3" s="2"/>
      <c r="AN3" s="2">
        <v>2</v>
      </c>
    </row>
    <row r="4" spans="2:40" ht="20.25" customHeight="1" x14ac:dyDescent="0.25">
      <c r="B4" s="11"/>
      <c r="C4" s="37" t="s">
        <v>27</v>
      </c>
      <c r="D4" s="41">
        <v>10</v>
      </c>
      <c r="E4" s="23" t="s">
        <v>20</v>
      </c>
      <c r="F4" s="3"/>
      <c r="G4" s="3"/>
      <c r="H4" s="12"/>
      <c r="J4" s="11"/>
      <c r="K4" s="37" t="s">
        <v>27</v>
      </c>
      <c r="L4" s="41">
        <v>20</v>
      </c>
      <c r="M4" s="23" t="s">
        <v>20</v>
      </c>
      <c r="P4" s="12"/>
      <c r="R4" s="11"/>
      <c r="S4" s="37" t="s">
        <v>27</v>
      </c>
      <c r="T4" s="41">
        <v>24</v>
      </c>
      <c r="U4" s="23" t="s">
        <v>20</v>
      </c>
      <c r="X4" s="12"/>
      <c r="Z4" s="11"/>
      <c r="AA4" s="37" t="s">
        <v>27</v>
      </c>
      <c r="AB4" s="41">
        <v>17</v>
      </c>
      <c r="AC4" s="23" t="s">
        <v>20</v>
      </c>
      <c r="AF4" s="12"/>
      <c r="AJ4" t="s">
        <v>4</v>
      </c>
      <c r="AK4" s="2">
        <f>IF(AK3=1,1,IF(AK3=2,1000,IF(AK3=3,1000000)))</f>
        <v>1000</v>
      </c>
      <c r="AL4" s="2">
        <f>IF(AL3=1,1,IF(AL3=2,1000,IF(AL3=3,1000000)))</f>
        <v>1000</v>
      </c>
      <c r="AM4" s="2"/>
      <c r="AN4" s="2">
        <f>IF(AN3=1,1,IF(AN3=2,1000,IF(AN3=3,1000000)))</f>
        <v>1000</v>
      </c>
    </row>
    <row r="5" spans="2:40" ht="20.25" customHeight="1" x14ac:dyDescent="0.25">
      <c r="B5" s="11"/>
      <c r="C5" s="37" t="s">
        <v>0</v>
      </c>
      <c r="D5" s="41">
        <v>1</v>
      </c>
      <c r="E5" s="3"/>
      <c r="F5" s="3"/>
      <c r="G5" s="3"/>
      <c r="H5" s="12"/>
      <c r="J5" s="11"/>
      <c r="K5" s="37" t="s">
        <v>9</v>
      </c>
      <c r="L5" s="40">
        <v>19.004000000000001</v>
      </c>
      <c r="M5" s="23" t="s">
        <v>20</v>
      </c>
      <c r="N5" s="3"/>
      <c r="O5" s="3"/>
      <c r="P5" s="12"/>
      <c r="R5" s="11"/>
      <c r="S5" s="37" t="s">
        <v>9</v>
      </c>
      <c r="T5" s="40">
        <v>15</v>
      </c>
      <c r="U5" s="23" t="s">
        <v>20</v>
      </c>
      <c r="V5" s="3"/>
      <c r="W5" s="3"/>
      <c r="X5" s="12"/>
      <c r="Z5" s="11"/>
      <c r="AA5" s="37" t="s">
        <v>9</v>
      </c>
      <c r="AB5" s="40">
        <v>6.3209999999999997</v>
      </c>
      <c r="AC5" s="23" t="s">
        <v>20</v>
      </c>
      <c r="AD5" s="3"/>
      <c r="AE5" s="3"/>
      <c r="AF5" s="12"/>
      <c r="AJ5" t="s">
        <v>6</v>
      </c>
      <c r="AK5" s="2"/>
      <c r="AL5" s="2"/>
      <c r="AM5" s="2"/>
      <c r="AN5" s="2"/>
    </row>
    <row r="6" spans="2:40" ht="20.25" customHeight="1" x14ac:dyDescent="0.25">
      <c r="B6" s="11"/>
      <c r="C6" s="37" t="s">
        <v>1</v>
      </c>
      <c r="D6" s="41">
        <v>2000</v>
      </c>
      <c r="E6" s="3"/>
      <c r="F6" s="3"/>
      <c r="G6" s="3"/>
      <c r="H6" s="12"/>
      <c r="J6" s="11"/>
      <c r="K6" s="38" t="s">
        <v>0</v>
      </c>
      <c r="L6" s="41">
        <v>1</v>
      </c>
      <c r="M6" s="3"/>
      <c r="N6" s="3"/>
      <c r="O6" s="3"/>
      <c r="P6" s="12"/>
      <c r="R6" s="11"/>
      <c r="S6" s="38" t="s">
        <v>1</v>
      </c>
      <c r="T6" s="41">
        <v>2200</v>
      </c>
      <c r="U6" s="3"/>
      <c r="V6" s="3"/>
      <c r="W6" s="3"/>
      <c r="X6" s="12"/>
      <c r="Z6" s="11"/>
      <c r="AA6" s="38" t="s">
        <v>0</v>
      </c>
      <c r="AB6" s="41">
        <v>10</v>
      </c>
      <c r="AC6" s="3"/>
      <c r="AD6" s="3"/>
      <c r="AE6" s="3"/>
      <c r="AF6" s="12"/>
      <c r="AK6" s="2"/>
      <c r="AL6" s="2"/>
      <c r="AM6" s="2"/>
      <c r="AN6" s="2"/>
    </row>
    <row r="7" spans="2:40" ht="20.25" customHeight="1" x14ac:dyDescent="0.25">
      <c r="B7" s="11"/>
      <c r="C7" s="37" t="s">
        <v>2</v>
      </c>
      <c r="D7" s="41">
        <v>3</v>
      </c>
      <c r="E7" s="3"/>
      <c r="F7" s="3"/>
      <c r="G7" s="3"/>
      <c r="H7" s="12"/>
      <c r="J7" s="11"/>
      <c r="K7" s="38" t="s">
        <v>1</v>
      </c>
      <c r="L7" s="41">
        <v>1000</v>
      </c>
      <c r="M7" s="3"/>
      <c r="N7" s="3"/>
      <c r="O7" s="3"/>
      <c r="P7" s="12"/>
      <c r="R7" s="11"/>
      <c r="S7" s="39" t="s">
        <v>2</v>
      </c>
      <c r="T7" s="42">
        <v>5</v>
      </c>
      <c r="U7" s="3"/>
      <c r="V7" s="3"/>
      <c r="W7" s="3"/>
      <c r="X7" s="12"/>
      <c r="Z7" s="11"/>
      <c r="AA7" s="38" t="s">
        <v>2</v>
      </c>
      <c r="AB7" s="41">
        <v>10</v>
      </c>
      <c r="AC7" s="3"/>
      <c r="AD7" s="3"/>
      <c r="AE7" s="3"/>
      <c r="AF7" s="12"/>
      <c r="AJ7" t="s">
        <v>12</v>
      </c>
      <c r="AK7" s="2">
        <v>3</v>
      </c>
      <c r="AL7" s="2">
        <v>3</v>
      </c>
      <c r="AM7" s="2">
        <v>3</v>
      </c>
      <c r="AN7" s="2"/>
    </row>
    <row r="8" spans="2:40" ht="20.25" customHeight="1" x14ac:dyDescent="0.25">
      <c r="B8" s="11"/>
      <c r="C8" s="3"/>
      <c r="D8" s="3"/>
      <c r="E8" s="3"/>
      <c r="F8" s="3"/>
      <c r="G8" s="3"/>
      <c r="H8" s="12"/>
      <c r="J8" s="11"/>
      <c r="K8" s="3"/>
      <c r="L8" s="3"/>
      <c r="M8" s="3"/>
      <c r="N8" s="3"/>
      <c r="O8" s="3"/>
      <c r="P8" s="12"/>
      <c r="R8" s="11"/>
      <c r="S8" s="25"/>
      <c r="T8" s="3"/>
      <c r="U8" s="3"/>
      <c r="V8" s="3"/>
      <c r="W8" s="3"/>
      <c r="X8" s="12"/>
      <c r="Z8" s="11"/>
      <c r="AA8" s="3"/>
      <c r="AB8" s="3"/>
      <c r="AC8" s="3"/>
      <c r="AD8" s="3"/>
      <c r="AE8" s="3"/>
      <c r="AF8" s="12"/>
      <c r="AJ8" t="s">
        <v>11</v>
      </c>
      <c r="AK8" s="2">
        <f>IF(AK7=1,0.000000000001,IF(AK7=2,0.000000001,IF(AK7=3,0.000001)))</f>
        <v>9.9999999999999995E-7</v>
      </c>
      <c r="AL8" s="2">
        <f>IF(AL7=1,0.000000000001,IF(AL7=2,0.000000001,IF(AL7=3,0.000001)))</f>
        <v>9.9999999999999995E-7</v>
      </c>
      <c r="AM8" s="2">
        <f>IF(AM7=1,0.000000000001,IF(AM7=2,0.000000001,IF(AM7=3,0.000001)))</f>
        <v>9.9999999999999995E-7</v>
      </c>
      <c r="AN8" s="2"/>
    </row>
    <row r="9" spans="2:40" x14ac:dyDescent="0.25">
      <c r="B9" s="11"/>
      <c r="C9" s="3"/>
      <c r="D9" s="3"/>
      <c r="E9" s="3"/>
      <c r="F9" s="3"/>
      <c r="G9" s="3"/>
      <c r="H9" s="12"/>
      <c r="J9" s="11"/>
      <c r="N9" s="3"/>
      <c r="O9" s="3"/>
      <c r="P9" s="12"/>
      <c r="R9" s="11"/>
      <c r="S9" s="25"/>
      <c r="U9" s="3"/>
      <c r="V9" s="3"/>
      <c r="W9" s="3"/>
      <c r="X9" s="12"/>
      <c r="Z9" s="11"/>
      <c r="AA9" s="3"/>
      <c r="AB9" s="3"/>
      <c r="AC9" s="3"/>
      <c r="AD9" s="3"/>
      <c r="AE9" s="3"/>
      <c r="AF9" s="12"/>
      <c r="AJ9" t="s">
        <v>7</v>
      </c>
      <c r="AK9" s="2"/>
      <c r="AL9" s="2"/>
      <c r="AM9" s="2"/>
      <c r="AN9" s="2"/>
    </row>
    <row r="10" spans="2:40" x14ac:dyDescent="0.25">
      <c r="B10" s="11"/>
      <c r="C10" s="3"/>
      <c r="D10" s="3"/>
      <c r="E10" s="3"/>
      <c r="F10" s="3"/>
      <c r="G10" s="3"/>
      <c r="H10" s="12"/>
      <c r="J10" s="11"/>
      <c r="M10" s="3"/>
      <c r="N10" s="3"/>
      <c r="O10" s="3"/>
      <c r="P10" s="12"/>
      <c r="R10" s="11"/>
      <c r="S10" s="25"/>
      <c r="T10" s="3"/>
      <c r="U10" s="3"/>
      <c r="V10" s="3"/>
      <c r="W10" s="3"/>
      <c r="X10" s="12"/>
      <c r="Z10" s="11"/>
      <c r="AA10" s="3"/>
      <c r="AC10" s="3"/>
      <c r="AD10" s="3"/>
      <c r="AE10" s="3"/>
      <c r="AF10" s="12"/>
      <c r="AK10" s="2"/>
      <c r="AL10" s="2"/>
      <c r="AM10" s="2"/>
      <c r="AN10" s="2"/>
    </row>
    <row r="11" spans="2:40" x14ac:dyDescent="0.25">
      <c r="B11" s="11"/>
      <c r="C11" s="3"/>
      <c r="D11" s="3"/>
      <c r="E11" s="3"/>
      <c r="F11" s="3"/>
      <c r="G11" s="3"/>
      <c r="H11" s="12"/>
      <c r="J11" s="11"/>
      <c r="M11" s="3"/>
      <c r="N11" s="3"/>
      <c r="O11" s="3"/>
      <c r="P11" s="12"/>
      <c r="R11" s="11"/>
      <c r="S11" s="25"/>
      <c r="T11" s="3"/>
      <c r="U11" s="3"/>
      <c r="V11" s="3"/>
      <c r="W11" s="3"/>
      <c r="X11" s="12"/>
      <c r="Z11" s="11"/>
      <c r="AA11" s="3"/>
      <c r="AB11" s="3"/>
      <c r="AC11" s="3"/>
      <c r="AD11" s="3"/>
      <c r="AE11" s="3"/>
      <c r="AF11" s="12"/>
      <c r="AK11" s="2"/>
      <c r="AL11" s="2"/>
      <c r="AM11" s="2"/>
      <c r="AN11" s="2"/>
    </row>
    <row r="12" spans="2:40" s="4" customFormat="1" ht="18.75" customHeight="1" x14ac:dyDescent="0.25">
      <c r="B12" s="13"/>
      <c r="C12" s="5" t="s">
        <v>3</v>
      </c>
      <c r="D12" s="6">
        <f>(D6*AK8*D5*AK4)</f>
        <v>2</v>
      </c>
      <c r="E12" s="8" t="s">
        <v>8</v>
      </c>
      <c r="F12" s="8">
        <f>D12*1000</f>
        <v>2000</v>
      </c>
      <c r="G12" s="10" t="s">
        <v>13</v>
      </c>
      <c r="H12" s="14"/>
      <c r="J12" s="13"/>
      <c r="P12" s="14"/>
      <c r="R12" s="13"/>
      <c r="X12" s="14"/>
      <c r="Z12" s="13"/>
      <c r="AF12" s="14"/>
      <c r="AJ12" s="32" t="s">
        <v>13</v>
      </c>
      <c r="AK12" s="36">
        <v>2</v>
      </c>
      <c r="AL12" s="36"/>
      <c r="AM12" s="36">
        <v>2</v>
      </c>
      <c r="AN12" s="36">
        <v>2</v>
      </c>
    </row>
    <row r="13" spans="2:40" s="4" customFormat="1" ht="18.75" customHeight="1" x14ac:dyDescent="0.25">
      <c r="B13" s="13"/>
      <c r="C13" s="5" t="s">
        <v>9</v>
      </c>
      <c r="D13" s="18">
        <f>D4*(1-(EXP(-1*(D7*AK13)/D12)))</f>
        <v>7.7686983985157019</v>
      </c>
      <c r="E13" s="6" t="s">
        <v>16</v>
      </c>
      <c r="F13" s="9"/>
      <c r="G13" s="9"/>
      <c r="H13" s="14"/>
      <c r="J13" s="13"/>
      <c r="K13" s="5" t="s">
        <v>3</v>
      </c>
      <c r="L13" s="6">
        <f>(L7*AL8*L6*AL4)</f>
        <v>1</v>
      </c>
      <c r="M13" s="8" t="s">
        <v>8</v>
      </c>
      <c r="N13" s="19">
        <f>L13*1000</f>
        <v>1000</v>
      </c>
      <c r="O13" s="20" t="s">
        <v>13</v>
      </c>
      <c r="P13" s="14"/>
      <c r="R13" s="13"/>
      <c r="S13" s="5" t="s">
        <v>0</v>
      </c>
      <c r="T13" s="7">
        <f>(T7*AM13)/(T6*AM8*(LN(T4/(T4-T5))))</f>
        <v>2317.1487450528775</v>
      </c>
      <c r="U13" s="8" t="s">
        <v>5</v>
      </c>
      <c r="V13" s="19"/>
      <c r="W13" s="20"/>
      <c r="X13" s="14"/>
      <c r="Z13" s="13"/>
      <c r="AA13" s="5" t="s">
        <v>1</v>
      </c>
      <c r="AB13" s="28">
        <f>(AB7*AN13/(AB6*AN4*(LN(AB4/(AB4-AB5)))))</f>
        <v>2.1508422312883657E-3</v>
      </c>
      <c r="AC13" s="8" t="s">
        <v>23</v>
      </c>
      <c r="AD13" s="19"/>
      <c r="AE13" s="20"/>
      <c r="AF13" s="14"/>
      <c r="AJ13" s="32" t="s">
        <v>8</v>
      </c>
      <c r="AK13" s="36">
        <f>IF(AK12=1,0.001,1)</f>
        <v>1</v>
      </c>
      <c r="AL13" s="36"/>
      <c r="AM13" s="36">
        <f>IF(AM12=1,0.001,1)</f>
        <v>1</v>
      </c>
      <c r="AN13" s="36">
        <f>IF(AN12=1,0.001,1)</f>
        <v>1</v>
      </c>
    </row>
    <row r="14" spans="2:40" s="4" customFormat="1" ht="18.75" customHeight="1" x14ac:dyDescent="0.25">
      <c r="B14" s="13"/>
      <c r="C14" s="5" t="s">
        <v>10</v>
      </c>
      <c r="D14" s="18">
        <f>D13/D4*100</f>
        <v>77.686983985157028</v>
      </c>
      <c r="E14" s="6" t="s">
        <v>17</v>
      </c>
      <c r="F14" s="9"/>
      <c r="G14" s="9"/>
      <c r="H14" s="14"/>
      <c r="J14" s="13"/>
      <c r="K14" s="5" t="s">
        <v>2</v>
      </c>
      <c r="L14" s="22">
        <f>(LN(L4/(L4-L5)))*L13</f>
        <v>2.9997402949515313</v>
      </c>
      <c r="M14" s="24" t="s">
        <v>8</v>
      </c>
      <c r="N14" s="21">
        <f>L14*1000</f>
        <v>2999.7402949515313</v>
      </c>
      <c r="O14" s="10" t="s">
        <v>13</v>
      </c>
      <c r="P14" s="14"/>
      <c r="R14" s="13"/>
      <c r="S14" s="5" t="s">
        <v>21</v>
      </c>
      <c r="T14" s="22">
        <f>IF(T13&lt;1000,T13,(IF(T13&lt;1000000,T13/1000,T13/1000000)))</f>
        <v>2.3171487450528776</v>
      </c>
      <c r="U14" s="24" t="str">
        <f>IF(T13&lt;1000,"Ω",(IF(T13&lt;1000000,"KΩ","MΩ")))</f>
        <v>KΩ</v>
      </c>
      <c r="V14" s="21"/>
      <c r="W14" s="10"/>
      <c r="X14" s="14"/>
      <c r="Z14" s="13"/>
      <c r="AA14" s="5" t="s">
        <v>22</v>
      </c>
      <c r="AB14" s="29">
        <f>IF(AB13&lt;0.000000001,AB13*1000000000000,(IF(AB13&lt;0.000001,AB13*1000000000,AB13*1000000)))</f>
        <v>2150.8422312883658</v>
      </c>
      <c r="AC14" s="24" t="str">
        <f>IF(AB13&lt;0.000000001,"pF",(IF(AB13&lt;0.000001,"nF","uF")))</f>
        <v>uF</v>
      </c>
      <c r="AD14" s="21"/>
      <c r="AE14" s="10"/>
      <c r="AF14" s="14"/>
      <c r="AJ14" s="32"/>
      <c r="AK14" s="32"/>
      <c r="AL14" s="32"/>
      <c r="AM14" s="32"/>
      <c r="AN14" s="32"/>
    </row>
    <row r="15" spans="2:40" s="4" customFormat="1" ht="18.75" customHeight="1" x14ac:dyDescent="0.25">
      <c r="B15" s="13"/>
      <c r="C15" s="47"/>
      <c r="D15" s="43"/>
      <c r="E15" s="9"/>
      <c r="F15" s="9"/>
      <c r="G15" s="9"/>
      <c r="H15" s="14"/>
      <c r="J15" s="13"/>
      <c r="K15" s="47"/>
      <c r="L15" s="44"/>
      <c r="M15" s="9"/>
      <c r="N15" s="45"/>
      <c r="O15" s="9"/>
      <c r="P15" s="14"/>
      <c r="R15" s="13"/>
      <c r="S15" s="47"/>
      <c r="T15" s="44"/>
      <c r="U15" s="9"/>
      <c r="V15" s="45"/>
      <c r="W15" s="9"/>
      <c r="X15" s="14"/>
      <c r="Z15" s="13"/>
      <c r="AA15" s="47"/>
      <c r="AB15" s="46"/>
      <c r="AC15" s="9"/>
      <c r="AD15" s="45"/>
      <c r="AE15" s="9"/>
      <c r="AF15" s="14"/>
      <c r="AJ15" s="32"/>
      <c r="AK15" s="32"/>
      <c r="AL15" s="32"/>
      <c r="AM15" s="32"/>
      <c r="AN15" s="32"/>
    </row>
    <row r="16" spans="2:40" s="4" customFormat="1" ht="18.75" customHeight="1" x14ac:dyDescent="0.25">
      <c r="B16" s="13"/>
      <c r="C16" s="48" t="s">
        <v>26</v>
      </c>
      <c r="D16" s="43"/>
      <c r="E16" s="9"/>
      <c r="F16" s="9"/>
      <c r="G16" s="9"/>
      <c r="H16" s="14"/>
      <c r="J16" s="13"/>
      <c r="K16" s="47" t="s">
        <v>28</v>
      </c>
      <c r="L16" s="44"/>
      <c r="M16" s="9"/>
      <c r="N16" s="45"/>
      <c r="O16" s="9"/>
      <c r="P16" s="14"/>
      <c r="R16" s="13"/>
      <c r="S16" s="47" t="s">
        <v>29</v>
      </c>
      <c r="T16" s="44"/>
      <c r="U16" s="9"/>
      <c r="V16" s="45"/>
      <c r="W16" s="9"/>
      <c r="X16" s="14"/>
      <c r="Z16" s="13"/>
      <c r="AA16" s="47" t="s">
        <v>30</v>
      </c>
      <c r="AB16" s="46"/>
      <c r="AC16" s="9"/>
      <c r="AD16" s="45"/>
      <c r="AE16" s="9"/>
      <c r="AF16" s="14"/>
      <c r="AJ16" s="32"/>
      <c r="AK16" s="32"/>
      <c r="AL16" s="32"/>
      <c r="AM16" s="32"/>
      <c r="AN16" s="32"/>
    </row>
    <row r="17" spans="2:32" ht="15.75" thickBot="1" x14ac:dyDescent="0.3">
      <c r="B17" s="15"/>
      <c r="C17" s="16"/>
      <c r="D17" s="16"/>
      <c r="E17" s="16"/>
      <c r="F17" s="16"/>
      <c r="G17" s="16"/>
      <c r="H17" s="17"/>
      <c r="J17" s="15"/>
      <c r="K17" s="16"/>
      <c r="L17" s="16"/>
      <c r="M17" s="16"/>
      <c r="N17" s="16"/>
      <c r="O17" s="16"/>
      <c r="P17" s="17"/>
      <c r="R17" s="15"/>
      <c r="S17" s="16"/>
      <c r="T17" s="16"/>
      <c r="U17" s="16"/>
      <c r="V17" s="16"/>
      <c r="W17" s="16"/>
      <c r="X17" s="17"/>
      <c r="Z17" s="15"/>
      <c r="AA17" s="16"/>
      <c r="AB17" s="16"/>
      <c r="AC17" s="16"/>
      <c r="AD17" s="16"/>
      <c r="AE17" s="16"/>
      <c r="AF17" s="17"/>
    </row>
    <row r="20" spans="2:32" x14ac:dyDescent="0.25">
      <c r="J20" s="25"/>
      <c r="K20" s="25"/>
      <c r="L20" s="25"/>
      <c r="M20" s="25"/>
      <c r="N20" s="25"/>
    </row>
    <row r="21" spans="2:32" x14ac:dyDescent="0.25">
      <c r="J21" s="25"/>
      <c r="K21" s="53"/>
      <c r="L21" s="53"/>
      <c r="M21" s="53"/>
      <c r="N21" s="53"/>
    </row>
    <row r="22" spans="2:32" x14ac:dyDescent="0.25">
      <c r="J22" s="25"/>
      <c r="K22" s="25"/>
      <c r="L22" s="26"/>
      <c r="M22" s="25"/>
      <c r="N22" s="25"/>
    </row>
    <row r="23" spans="2:32" x14ac:dyDescent="0.25">
      <c r="J23" s="25"/>
      <c r="K23" s="25"/>
      <c r="L23" s="26"/>
      <c r="M23" s="25"/>
      <c r="N23" s="25"/>
    </row>
    <row r="24" spans="2:32" x14ac:dyDescent="0.25">
      <c r="J24" s="25"/>
      <c r="K24" s="25"/>
      <c r="L24" s="26"/>
      <c r="M24" s="26"/>
      <c r="N24" s="25"/>
    </row>
    <row r="25" spans="2:32" x14ac:dyDescent="0.25">
      <c r="J25" s="25"/>
      <c r="K25" s="25"/>
      <c r="L25" s="25"/>
      <c r="M25" s="25"/>
      <c r="N25" s="25"/>
    </row>
  </sheetData>
  <mergeCells count="5">
    <mergeCell ref="Z3:AF3"/>
    <mergeCell ref="K21:N21"/>
    <mergeCell ref="B3:H3"/>
    <mergeCell ref="J3:P3"/>
    <mergeCell ref="R3:X3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4</xdr:col>
                    <xdr:colOff>19050</xdr:colOff>
                    <xdr:row>4</xdr:row>
                    <xdr:rowOff>47625</xdr:rowOff>
                  </from>
                  <to>
                    <xdr:col>5</xdr:col>
                    <xdr:colOff>28575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19050</xdr:colOff>
                    <xdr:row>5</xdr:row>
                    <xdr:rowOff>47625</xdr:rowOff>
                  </from>
                  <to>
                    <xdr:col>5</xdr:col>
                    <xdr:colOff>28575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12</xdr:col>
                    <xdr:colOff>19050</xdr:colOff>
                    <xdr:row>5</xdr:row>
                    <xdr:rowOff>47625</xdr:rowOff>
                  </from>
                  <to>
                    <xdr:col>13</xdr:col>
                    <xdr:colOff>28575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12</xdr:col>
                    <xdr:colOff>19050</xdr:colOff>
                    <xdr:row>6</xdr:row>
                    <xdr:rowOff>47625</xdr:rowOff>
                  </from>
                  <to>
                    <xdr:col>13</xdr:col>
                    <xdr:colOff>28575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Drop Down 8">
              <controlPr defaultSize="0" autoLine="0" autoPict="0">
                <anchor moveWithCells="1">
                  <from>
                    <xdr:col>20</xdr:col>
                    <xdr:colOff>19050</xdr:colOff>
                    <xdr:row>5</xdr:row>
                    <xdr:rowOff>57150</xdr:rowOff>
                  </from>
                  <to>
                    <xdr:col>21</xdr:col>
                    <xdr:colOff>28575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Drop Down 9">
              <controlPr defaultSize="0" autoLine="0" autoPict="0">
                <anchor moveWithCells="1">
                  <from>
                    <xdr:col>28</xdr:col>
                    <xdr:colOff>19050</xdr:colOff>
                    <xdr:row>5</xdr:row>
                    <xdr:rowOff>47625</xdr:rowOff>
                  </from>
                  <to>
                    <xdr:col>29</xdr:col>
                    <xdr:colOff>28575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Drop Down 11">
              <controlPr defaultSize="0" autoLine="0" autoPict="0">
                <anchor moveWithCells="1">
                  <from>
                    <xdr:col>20</xdr:col>
                    <xdr:colOff>19050</xdr:colOff>
                    <xdr:row>6</xdr:row>
                    <xdr:rowOff>57150</xdr:rowOff>
                  </from>
                  <to>
                    <xdr:col>21</xdr:col>
                    <xdr:colOff>28575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Drop Down 12">
              <controlPr defaultSize="0" autoLine="0" autoPict="0">
                <anchor moveWithCells="1">
                  <from>
                    <xdr:col>28</xdr:col>
                    <xdr:colOff>19050</xdr:colOff>
                    <xdr:row>6</xdr:row>
                    <xdr:rowOff>57150</xdr:rowOff>
                  </from>
                  <to>
                    <xdr:col>29</xdr:col>
                    <xdr:colOff>28575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Drop Down 13">
              <controlPr defaultSize="0" autoLine="0" autoPict="0">
                <anchor moveWithCells="1">
                  <from>
                    <xdr:col>4</xdr:col>
                    <xdr:colOff>19050</xdr:colOff>
                    <xdr:row>6</xdr:row>
                    <xdr:rowOff>57150</xdr:rowOff>
                  </from>
                  <to>
                    <xdr:col>5</xdr:col>
                    <xdr:colOff>28575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25"/>
  <sheetViews>
    <sheetView tabSelected="1" workbookViewId="0">
      <selection activeCell="C27" sqref="C27"/>
    </sheetView>
  </sheetViews>
  <sheetFormatPr defaultRowHeight="15" x14ac:dyDescent="0.25"/>
  <cols>
    <col min="1" max="1" width="3.5703125" customWidth="1"/>
    <col min="2" max="2" width="1.5703125" customWidth="1"/>
    <col min="3" max="3" width="9.140625" customWidth="1"/>
    <col min="4" max="4" width="8" customWidth="1"/>
    <col min="6" max="6" width="7.140625" customWidth="1"/>
    <col min="7" max="7" width="3.85546875" customWidth="1"/>
    <col min="8" max="8" width="1.85546875" customWidth="1"/>
    <col min="9" max="9" width="3.140625" customWidth="1"/>
    <col min="10" max="10" width="2" customWidth="1"/>
    <col min="12" max="12" width="10.5703125" customWidth="1"/>
    <col min="14" max="14" width="8.7109375" customWidth="1"/>
    <col min="15" max="15" width="4.5703125" customWidth="1"/>
    <col min="16" max="16" width="1.85546875" customWidth="1"/>
    <col min="17" max="17" width="2.42578125" customWidth="1"/>
    <col min="18" max="18" width="1.140625" customWidth="1"/>
    <col min="20" max="20" width="12" customWidth="1"/>
    <col min="22" max="24" width="1.5703125" customWidth="1"/>
    <col min="25" max="25" width="1.7109375" customWidth="1"/>
    <col min="26" max="26" width="1.140625" customWidth="1"/>
    <col min="28" max="28" width="12" bestFit="1" customWidth="1"/>
    <col min="30" max="31" width="2.7109375" customWidth="1"/>
    <col min="32" max="32" width="0.85546875" customWidth="1"/>
    <col min="33" max="33" width="12" bestFit="1" customWidth="1"/>
    <col min="36" max="36" width="5.140625" customWidth="1"/>
    <col min="37" max="37" width="6.140625" customWidth="1"/>
    <col min="38" max="38" width="6.42578125" customWidth="1"/>
    <col min="39" max="39" width="6.7109375" customWidth="1"/>
    <col min="40" max="40" width="6.42578125" customWidth="1"/>
  </cols>
  <sheetData>
    <row r="1" spans="2:40" ht="21" x14ac:dyDescent="0.35">
      <c r="B1" s="49" t="s">
        <v>35</v>
      </c>
      <c r="C1" s="31"/>
      <c r="D1" s="30"/>
      <c r="E1" s="30"/>
      <c r="F1" s="30"/>
      <c r="G1" s="30"/>
      <c r="H1" s="30"/>
      <c r="I1" s="30"/>
      <c r="J1" s="30"/>
      <c r="K1" s="34" t="s">
        <v>34</v>
      </c>
      <c r="L1" s="35">
        <v>44915</v>
      </c>
      <c r="M1" s="30"/>
      <c r="AJ1" t="s">
        <v>25</v>
      </c>
    </row>
    <row r="2" spans="2:40" ht="12" customHeight="1" thickBot="1" x14ac:dyDescent="0.3">
      <c r="AK2" s="27" t="s">
        <v>9</v>
      </c>
      <c r="AL2" s="27" t="s">
        <v>2</v>
      </c>
      <c r="AM2" s="27" t="s">
        <v>0</v>
      </c>
      <c r="AN2" s="27" t="s">
        <v>1</v>
      </c>
    </row>
    <row r="3" spans="2:40" ht="21" x14ac:dyDescent="0.35">
      <c r="B3" s="54" t="s">
        <v>14</v>
      </c>
      <c r="C3" s="55"/>
      <c r="D3" s="55"/>
      <c r="E3" s="55"/>
      <c r="F3" s="55"/>
      <c r="G3" s="55"/>
      <c r="H3" s="56"/>
      <c r="J3" s="57" t="s">
        <v>15</v>
      </c>
      <c r="K3" s="58"/>
      <c r="L3" s="58"/>
      <c r="M3" s="58"/>
      <c r="N3" s="58"/>
      <c r="O3" s="58"/>
      <c r="P3" s="59"/>
      <c r="R3" s="60" t="s">
        <v>18</v>
      </c>
      <c r="S3" s="61"/>
      <c r="T3" s="61"/>
      <c r="U3" s="61"/>
      <c r="V3" s="61"/>
      <c r="W3" s="61"/>
      <c r="X3" s="62"/>
      <c r="Z3" s="50" t="s">
        <v>19</v>
      </c>
      <c r="AA3" s="51"/>
      <c r="AB3" s="51"/>
      <c r="AC3" s="51"/>
      <c r="AD3" s="51"/>
      <c r="AE3" s="51"/>
      <c r="AF3" s="52"/>
      <c r="AJ3" s="1" t="s">
        <v>5</v>
      </c>
      <c r="AK3" s="2">
        <v>2</v>
      </c>
      <c r="AL3" s="2">
        <v>2</v>
      </c>
      <c r="AM3" s="2"/>
      <c r="AN3" s="2">
        <v>2</v>
      </c>
    </row>
    <row r="4" spans="2:40" ht="20.25" customHeight="1" x14ac:dyDescent="0.25">
      <c r="B4" s="11"/>
      <c r="C4" s="37" t="s">
        <v>31</v>
      </c>
      <c r="D4" s="41">
        <v>10</v>
      </c>
      <c r="E4" s="23" t="s">
        <v>20</v>
      </c>
      <c r="F4" s="3"/>
      <c r="G4" s="3"/>
      <c r="H4" s="12"/>
      <c r="J4" s="11"/>
      <c r="K4" s="37" t="s">
        <v>31</v>
      </c>
      <c r="L4" s="41">
        <v>0.7</v>
      </c>
      <c r="M4" s="23" t="s">
        <v>20</v>
      </c>
      <c r="P4" s="12"/>
      <c r="R4" s="11"/>
      <c r="S4" s="37" t="s">
        <v>31</v>
      </c>
      <c r="T4" s="41">
        <v>1</v>
      </c>
      <c r="U4" s="23" t="s">
        <v>20</v>
      </c>
      <c r="X4" s="12"/>
      <c r="Z4" s="11"/>
      <c r="AA4" s="37" t="s">
        <v>31</v>
      </c>
      <c r="AB4" s="41">
        <v>8.24</v>
      </c>
      <c r="AC4" s="23" t="s">
        <v>20</v>
      </c>
      <c r="AF4" s="12"/>
      <c r="AJ4" t="s">
        <v>4</v>
      </c>
      <c r="AK4" s="2">
        <f>IF(AK3=1,1,IF(AK3=2,1000,IF(AK3=3,1000000)))</f>
        <v>1000</v>
      </c>
      <c r="AL4" s="2">
        <f>IF(AL3=1,1,IF(AL3=2,1000,IF(AL3=3,1000000)))</f>
        <v>1000</v>
      </c>
      <c r="AM4" s="2"/>
      <c r="AN4" s="2">
        <f>IF(AN3=1,1,IF(AN3=2,1000,IF(AN3=3,1000000)))</f>
        <v>1000</v>
      </c>
    </row>
    <row r="5" spans="2:40" ht="20.25" customHeight="1" x14ac:dyDescent="0.25">
      <c r="B5" s="11"/>
      <c r="C5" s="37" t="s">
        <v>0</v>
      </c>
      <c r="D5" s="41">
        <v>1</v>
      </c>
      <c r="E5" s="3"/>
      <c r="F5" s="3"/>
      <c r="G5" s="3"/>
      <c r="H5" s="12"/>
      <c r="J5" s="11"/>
      <c r="K5" s="37" t="s">
        <v>9</v>
      </c>
      <c r="L5" s="40">
        <v>0.4</v>
      </c>
      <c r="M5" s="23" t="s">
        <v>20</v>
      </c>
      <c r="N5" s="3"/>
      <c r="O5" s="3"/>
      <c r="P5" s="12"/>
      <c r="R5" s="11"/>
      <c r="S5" s="37" t="s">
        <v>9</v>
      </c>
      <c r="T5" s="40">
        <v>0.4</v>
      </c>
      <c r="U5" s="23" t="s">
        <v>20</v>
      </c>
      <c r="V5" s="3"/>
      <c r="W5" s="3"/>
      <c r="X5" s="12"/>
      <c r="Z5" s="11"/>
      <c r="AA5" s="37" t="s">
        <v>9</v>
      </c>
      <c r="AB5" s="40">
        <v>5</v>
      </c>
      <c r="AC5" s="23" t="s">
        <v>20</v>
      </c>
      <c r="AD5" s="3"/>
      <c r="AE5" s="3"/>
      <c r="AF5" s="12"/>
      <c r="AJ5" t="s">
        <v>6</v>
      </c>
      <c r="AK5" s="2"/>
      <c r="AL5" s="2"/>
      <c r="AM5" s="2"/>
      <c r="AN5" s="2"/>
    </row>
    <row r="6" spans="2:40" ht="20.25" customHeight="1" x14ac:dyDescent="0.25">
      <c r="B6" s="11"/>
      <c r="C6" s="37" t="s">
        <v>1</v>
      </c>
      <c r="D6" s="41">
        <v>2000</v>
      </c>
      <c r="E6" s="3"/>
      <c r="F6" s="3"/>
      <c r="G6" s="3"/>
      <c r="H6" s="12"/>
      <c r="J6" s="11"/>
      <c r="K6" s="38" t="s">
        <v>0</v>
      </c>
      <c r="L6" s="41">
        <v>10</v>
      </c>
      <c r="M6" s="3"/>
      <c r="N6" s="3"/>
      <c r="O6" s="3"/>
      <c r="P6" s="12"/>
      <c r="R6" s="11"/>
      <c r="S6" s="38" t="s">
        <v>1</v>
      </c>
      <c r="T6" s="41">
        <v>1</v>
      </c>
      <c r="U6" s="3"/>
      <c r="V6" s="3"/>
      <c r="W6" s="3"/>
      <c r="X6" s="12"/>
      <c r="Z6" s="11"/>
      <c r="AA6" s="38" t="s">
        <v>0</v>
      </c>
      <c r="AB6" s="41">
        <v>10</v>
      </c>
      <c r="AC6" s="3"/>
      <c r="AD6" s="3"/>
      <c r="AE6" s="3"/>
      <c r="AF6" s="12"/>
      <c r="AK6" s="2"/>
      <c r="AL6" s="2"/>
      <c r="AM6" s="2"/>
      <c r="AN6" s="2"/>
    </row>
    <row r="7" spans="2:40" ht="20.25" customHeight="1" x14ac:dyDescent="0.25">
      <c r="B7" s="11"/>
      <c r="C7" s="37" t="s">
        <v>2</v>
      </c>
      <c r="D7" s="41">
        <v>3</v>
      </c>
      <c r="E7" s="3"/>
      <c r="F7" s="3"/>
      <c r="G7" s="3"/>
      <c r="H7" s="12"/>
      <c r="J7" s="11"/>
      <c r="K7" s="38" t="s">
        <v>1</v>
      </c>
      <c r="L7" s="41">
        <v>1000</v>
      </c>
      <c r="M7" s="3"/>
      <c r="N7" s="3"/>
      <c r="O7" s="3"/>
      <c r="P7" s="12"/>
      <c r="R7" s="11"/>
      <c r="S7" s="39" t="s">
        <v>2</v>
      </c>
      <c r="T7" s="42">
        <v>0.2</v>
      </c>
      <c r="U7" s="3"/>
      <c r="V7" s="3"/>
      <c r="W7" s="3"/>
      <c r="X7" s="12"/>
      <c r="Z7" s="11"/>
      <c r="AA7" s="38" t="s">
        <v>2</v>
      </c>
      <c r="AB7" s="41">
        <v>4.9960000000000004</v>
      </c>
      <c r="AC7" s="3"/>
      <c r="AD7" s="3"/>
      <c r="AE7" s="3"/>
      <c r="AF7" s="12"/>
      <c r="AJ7" t="s">
        <v>12</v>
      </c>
      <c r="AK7" s="2">
        <v>3</v>
      </c>
      <c r="AL7" s="2">
        <v>3</v>
      </c>
      <c r="AM7" s="2">
        <v>3</v>
      </c>
      <c r="AN7" s="2"/>
    </row>
    <row r="8" spans="2:40" ht="20.25" customHeight="1" x14ac:dyDescent="0.25">
      <c r="B8" s="11"/>
      <c r="C8" s="3"/>
      <c r="D8" s="3"/>
      <c r="E8" s="3"/>
      <c r="F8" s="3"/>
      <c r="G8" s="3"/>
      <c r="H8" s="12"/>
      <c r="J8" s="11"/>
      <c r="K8" s="3"/>
      <c r="L8" s="3"/>
      <c r="M8" s="3"/>
      <c r="N8" s="3"/>
      <c r="O8" s="3"/>
      <c r="P8" s="12"/>
      <c r="R8" s="11"/>
      <c r="S8" s="25"/>
      <c r="T8" s="3"/>
      <c r="U8" s="3"/>
      <c r="V8" s="3"/>
      <c r="W8" s="3"/>
      <c r="X8" s="12"/>
      <c r="Z8" s="11"/>
      <c r="AA8" s="3"/>
      <c r="AB8" s="3"/>
      <c r="AC8" s="3"/>
      <c r="AD8" s="3"/>
      <c r="AE8" s="3"/>
      <c r="AF8" s="12"/>
      <c r="AJ8" t="s">
        <v>11</v>
      </c>
      <c r="AK8" s="2">
        <f>IF(AK7=1,0.000000000001,IF(AK7=2,0.000000001,IF(AK7=3,0.000001)))</f>
        <v>9.9999999999999995E-7</v>
      </c>
      <c r="AL8" s="2">
        <f>IF(AL7=1,0.000000000001,IF(AL7=2,0.000000001,IF(AL7=3,0.000001)))</f>
        <v>9.9999999999999995E-7</v>
      </c>
      <c r="AM8" s="2">
        <f>IF(AM7=1,0.000000000001,IF(AM7=2,0.000000001,IF(AM7=3,0.000001)))</f>
        <v>9.9999999999999995E-7</v>
      </c>
      <c r="AN8" s="2"/>
    </row>
    <row r="9" spans="2:40" x14ac:dyDescent="0.25">
      <c r="B9" s="11"/>
      <c r="C9" s="3"/>
      <c r="D9" s="3"/>
      <c r="E9" s="3"/>
      <c r="F9" s="3"/>
      <c r="G9" s="3"/>
      <c r="H9" s="12"/>
      <c r="J9" s="11"/>
      <c r="N9" s="3"/>
      <c r="O9" s="3"/>
      <c r="P9" s="12"/>
      <c r="R9" s="11"/>
      <c r="S9" s="25"/>
      <c r="U9" s="3"/>
      <c r="V9" s="3"/>
      <c r="W9" s="3"/>
      <c r="X9" s="12"/>
      <c r="Z9" s="11"/>
      <c r="AA9" s="3"/>
      <c r="AB9" s="3"/>
      <c r="AC9" s="3"/>
      <c r="AD9" s="3"/>
      <c r="AE9" s="3"/>
      <c r="AF9" s="12"/>
      <c r="AJ9" t="s">
        <v>7</v>
      </c>
      <c r="AK9" s="2"/>
      <c r="AL9" s="2"/>
      <c r="AM9" s="2"/>
      <c r="AN9" s="2"/>
    </row>
    <row r="10" spans="2:40" x14ac:dyDescent="0.25">
      <c r="B10" s="11"/>
      <c r="C10" s="3"/>
      <c r="D10" s="3"/>
      <c r="E10" s="3"/>
      <c r="F10" s="3"/>
      <c r="G10" s="3"/>
      <c r="H10" s="12"/>
      <c r="J10" s="11"/>
      <c r="M10" s="3"/>
      <c r="N10" s="3"/>
      <c r="O10" s="3"/>
      <c r="P10" s="12"/>
      <c r="R10" s="11"/>
      <c r="S10" s="25"/>
      <c r="T10" s="3"/>
      <c r="U10" s="3"/>
      <c r="V10" s="3"/>
      <c r="W10" s="3"/>
      <c r="X10" s="12"/>
      <c r="Z10" s="11"/>
      <c r="AA10" s="3"/>
      <c r="AC10" s="3"/>
      <c r="AD10" s="3"/>
      <c r="AE10" s="3"/>
      <c r="AF10" s="12"/>
      <c r="AK10" s="2"/>
      <c r="AL10" s="2"/>
      <c r="AM10" s="2"/>
      <c r="AN10" s="2"/>
    </row>
    <row r="11" spans="2:40" x14ac:dyDescent="0.25">
      <c r="B11" s="11"/>
      <c r="C11" s="3"/>
      <c r="D11" s="3"/>
      <c r="E11" s="3"/>
      <c r="F11" s="3"/>
      <c r="G11" s="3"/>
      <c r="H11" s="12"/>
      <c r="J11" s="11"/>
      <c r="M11" s="3"/>
      <c r="N11" s="3"/>
      <c r="O11" s="3"/>
      <c r="P11" s="12"/>
      <c r="R11" s="11"/>
      <c r="S11" s="25"/>
      <c r="T11" s="3"/>
      <c r="U11" s="3"/>
      <c r="V11" s="3"/>
      <c r="W11" s="3"/>
      <c r="X11" s="12"/>
      <c r="Z11" s="11"/>
      <c r="AA11" s="3"/>
      <c r="AB11" s="3"/>
      <c r="AC11" s="3"/>
      <c r="AD11" s="3"/>
      <c r="AE11" s="3"/>
      <c r="AF11" s="12"/>
      <c r="AK11" s="2"/>
      <c r="AL11" s="2"/>
      <c r="AM11" s="2"/>
      <c r="AN11" s="2"/>
    </row>
    <row r="12" spans="2:40" s="4" customFormat="1" ht="18.75" customHeight="1" x14ac:dyDescent="0.25">
      <c r="B12" s="13"/>
      <c r="C12" s="5" t="s">
        <v>3</v>
      </c>
      <c r="D12" s="6">
        <f>(D6*AK8*D5*AK4)</f>
        <v>2</v>
      </c>
      <c r="E12" s="8" t="s">
        <v>8</v>
      </c>
      <c r="F12" s="8">
        <f>D12*1000</f>
        <v>2000</v>
      </c>
      <c r="G12" s="10" t="s">
        <v>13</v>
      </c>
      <c r="H12" s="14"/>
      <c r="J12" s="13"/>
      <c r="P12" s="14"/>
      <c r="R12" s="13"/>
      <c r="X12" s="14"/>
      <c r="Z12" s="13"/>
      <c r="AF12" s="14"/>
      <c r="AJ12" s="32" t="s">
        <v>13</v>
      </c>
      <c r="AK12" s="36">
        <v>2</v>
      </c>
      <c r="AL12" s="36"/>
      <c r="AM12" s="36">
        <v>2</v>
      </c>
      <c r="AN12" s="36">
        <v>2</v>
      </c>
    </row>
    <row r="13" spans="2:40" s="4" customFormat="1" ht="18.75" customHeight="1" x14ac:dyDescent="0.25">
      <c r="B13" s="13"/>
      <c r="C13" s="5" t="s">
        <v>9</v>
      </c>
      <c r="D13" s="18">
        <f>D4*((EXP(-1*(D7*AK13)/D12)))</f>
        <v>2.2313016014842981</v>
      </c>
      <c r="E13" s="6" t="s">
        <v>16</v>
      </c>
      <c r="F13" s="9"/>
      <c r="G13" s="9"/>
      <c r="H13" s="14"/>
      <c r="J13" s="13"/>
      <c r="K13" s="5" t="s">
        <v>3</v>
      </c>
      <c r="L13" s="6">
        <f>(L7*AL8*L6*AL4)</f>
        <v>10</v>
      </c>
      <c r="M13" s="8" t="s">
        <v>8</v>
      </c>
      <c r="N13" s="19">
        <f>L13*1000</f>
        <v>10000</v>
      </c>
      <c r="O13" s="20" t="s">
        <v>13</v>
      </c>
      <c r="P13" s="14"/>
      <c r="R13" s="13"/>
      <c r="S13" s="5" t="s">
        <v>0</v>
      </c>
      <c r="T13" s="7">
        <f>(T7*AM13)/(T6*AM8*(LN(T4/(T5))))</f>
        <v>218271.3335874583</v>
      </c>
      <c r="U13" s="8" t="s">
        <v>5</v>
      </c>
      <c r="V13" s="19"/>
      <c r="W13" s="20"/>
      <c r="X13" s="14"/>
      <c r="Z13" s="13"/>
      <c r="AA13" s="5" t="s">
        <v>1</v>
      </c>
      <c r="AB13" s="28">
        <f>(AB7*AN13/(AB6*AN4*(LN(AB4/(AB5)))))</f>
        <v>1.0000752028382282E-3</v>
      </c>
      <c r="AC13" s="8" t="s">
        <v>23</v>
      </c>
      <c r="AD13" s="19"/>
      <c r="AE13" s="20"/>
      <c r="AF13" s="14"/>
      <c r="AJ13" s="32" t="s">
        <v>8</v>
      </c>
      <c r="AK13" s="36">
        <f>IF(AK12=1,0.001,1)</f>
        <v>1</v>
      </c>
      <c r="AL13" s="36"/>
      <c r="AM13" s="36">
        <f>IF(AM12=1,0.001,1)</f>
        <v>1</v>
      </c>
      <c r="AN13" s="36">
        <f>IF(AN12=1,0.001,1)</f>
        <v>1</v>
      </c>
    </row>
    <row r="14" spans="2:40" s="4" customFormat="1" ht="18.75" customHeight="1" x14ac:dyDescent="0.25">
      <c r="B14" s="13"/>
      <c r="C14" s="5" t="s">
        <v>10</v>
      </c>
      <c r="D14" s="18">
        <f>D13/D4*100</f>
        <v>22.313016014842983</v>
      </c>
      <c r="E14" s="6" t="s">
        <v>17</v>
      </c>
      <c r="F14" s="9"/>
      <c r="G14" s="9"/>
      <c r="H14" s="14"/>
      <c r="J14" s="13"/>
      <c r="K14" s="5" t="s">
        <v>2</v>
      </c>
      <c r="L14" s="22">
        <f>(LN(L4/(L5)))*L13</f>
        <v>5.5961578793542257</v>
      </c>
      <c r="M14" s="24" t="s">
        <v>8</v>
      </c>
      <c r="N14" s="21">
        <f>L14*1000</f>
        <v>5596.1578793542258</v>
      </c>
      <c r="O14" s="10" t="s">
        <v>13</v>
      </c>
      <c r="P14" s="14"/>
      <c r="R14" s="13"/>
      <c r="S14" s="5" t="s">
        <v>21</v>
      </c>
      <c r="T14" s="22">
        <f>IF(T13&lt;1000,T13,(IF(T13&lt;1000000,T13/1000,T13/1000000)))</f>
        <v>218.27133358745829</v>
      </c>
      <c r="U14" s="24" t="str">
        <f>IF(T13&lt;1000,"Ω",(IF(T13&lt;1000000,"KΩ","MΩ")))</f>
        <v>KΩ</v>
      </c>
      <c r="V14" s="21"/>
      <c r="W14" s="10"/>
      <c r="X14" s="14"/>
      <c r="Z14" s="13"/>
      <c r="AA14" s="5" t="s">
        <v>22</v>
      </c>
      <c r="AB14" s="29">
        <f>IF(AB13&lt;0.000000001,AB13*1000000000000,(IF(AB13&lt;0.000001,AB13*1000000000,AB13*1000000)))</f>
        <v>1000.0752028382282</v>
      </c>
      <c r="AC14" s="24" t="str">
        <f>IF(AB13&lt;0.000000001,"pF",(IF(AB13&lt;0.000001,"nF","uF")))</f>
        <v>uF</v>
      </c>
      <c r="AD14" s="21"/>
      <c r="AE14" s="10"/>
      <c r="AF14" s="14"/>
      <c r="AJ14" s="32"/>
      <c r="AK14" s="32"/>
      <c r="AL14" s="32"/>
      <c r="AM14" s="32"/>
      <c r="AN14" s="32"/>
    </row>
    <row r="15" spans="2:40" s="4" customFormat="1" ht="18.75" customHeight="1" x14ac:dyDescent="0.25">
      <c r="B15" s="13"/>
      <c r="C15" s="47"/>
      <c r="D15" s="43"/>
      <c r="E15" s="9"/>
      <c r="F15" s="9"/>
      <c r="G15" s="9"/>
      <c r="H15" s="14"/>
      <c r="J15" s="13"/>
      <c r="K15" s="47"/>
      <c r="L15" s="44"/>
      <c r="M15" s="9"/>
      <c r="N15" s="45"/>
      <c r="O15" s="9"/>
      <c r="P15" s="14"/>
      <c r="R15" s="13"/>
      <c r="S15" s="47"/>
      <c r="T15" s="44"/>
      <c r="U15" s="9"/>
      <c r="V15" s="45"/>
      <c r="W15" s="9"/>
      <c r="X15" s="14"/>
      <c r="Z15" s="13"/>
      <c r="AA15" s="47"/>
      <c r="AB15" s="46"/>
      <c r="AC15" s="9"/>
      <c r="AD15" s="45"/>
      <c r="AE15" s="9"/>
      <c r="AF15" s="14"/>
      <c r="AJ15" s="32"/>
      <c r="AK15" s="32"/>
      <c r="AL15" s="32"/>
      <c r="AM15" s="32"/>
      <c r="AN15" s="32"/>
    </row>
    <row r="16" spans="2:40" s="4" customFormat="1" ht="18.75" customHeight="1" x14ac:dyDescent="0.25">
      <c r="B16" s="13"/>
      <c r="C16" s="48" t="s">
        <v>32</v>
      </c>
      <c r="D16" s="43"/>
      <c r="E16" s="9"/>
      <c r="F16" s="9"/>
      <c r="G16" s="9"/>
      <c r="H16" s="14"/>
      <c r="J16" s="13"/>
      <c r="K16" s="47" t="s">
        <v>36</v>
      </c>
      <c r="L16" s="44"/>
      <c r="M16" s="9"/>
      <c r="N16" s="45"/>
      <c r="O16" s="9"/>
      <c r="P16" s="14"/>
      <c r="R16" s="13"/>
      <c r="S16" s="47" t="s">
        <v>37</v>
      </c>
      <c r="T16" s="44"/>
      <c r="U16" s="9"/>
      <c r="V16" s="45"/>
      <c r="W16" s="9"/>
      <c r="X16" s="14"/>
      <c r="Z16" s="13"/>
      <c r="AA16" s="47" t="s">
        <v>38</v>
      </c>
      <c r="AB16" s="46"/>
      <c r="AC16" s="9"/>
      <c r="AD16" s="45"/>
      <c r="AE16" s="9"/>
      <c r="AF16" s="14"/>
      <c r="AJ16" s="32"/>
      <c r="AK16" s="32"/>
      <c r="AL16" s="32"/>
      <c r="AM16" s="32"/>
      <c r="AN16" s="32"/>
    </row>
    <row r="17" spans="2:32" ht="15.75" thickBot="1" x14ac:dyDescent="0.3">
      <c r="B17" s="15"/>
      <c r="C17" s="16"/>
      <c r="D17" s="16"/>
      <c r="E17" s="16"/>
      <c r="F17" s="16"/>
      <c r="G17" s="16"/>
      <c r="H17" s="17"/>
      <c r="J17" s="15"/>
      <c r="K17" s="16"/>
      <c r="L17" s="16"/>
      <c r="M17" s="16"/>
      <c r="N17" s="16"/>
      <c r="O17" s="16"/>
      <c r="P17" s="17"/>
      <c r="R17" s="15"/>
      <c r="S17" s="16"/>
      <c r="T17" s="16"/>
      <c r="U17" s="16"/>
      <c r="V17" s="16"/>
      <c r="W17" s="16"/>
      <c r="X17" s="17"/>
      <c r="Z17" s="15"/>
      <c r="AA17" s="16"/>
      <c r="AB17" s="16"/>
      <c r="AC17" s="16"/>
      <c r="AD17" s="16"/>
      <c r="AE17" s="16"/>
      <c r="AF17" s="17"/>
    </row>
    <row r="18" spans="2:32" x14ac:dyDescent="0.25">
      <c r="C18" s="4" t="s">
        <v>33</v>
      </c>
    </row>
    <row r="20" spans="2:32" x14ac:dyDescent="0.25">
      <c r="J20" s="25"/>
      <c r="K20" s="25"/>
      <c r="L20" s="25"/>
      <c r="M20" s="25"/>
      <c r="N20" s="25"/>
    </row>
    <row r="21" spans="2:32" x14ac:dyDescent="0.25">
      <c r="J21" s="25"/>
      <c r="K21" s="53"/>
      <c r="L21" s="53"/>
      <c r="M21" s="53"/>
      <c r="N21" s="53"/>
    </row>
    <row r="22" spans="2:32" x14ac:dyDescent="0.25">
      <c r="J22" s="25"/>
      <c r="K22" s="25"/>
      <c r="L22" s="26"/>
      <c r="M22" s="25"/>
      <c r="N22" s="25"/>
    </row>
    <row r="23" spans="2:32" x14ac:dyDescent="0.25">
      <c r="J23" s="25"/>
      <c r="K23" s="25"/>
      <c r="L23" s="26"/>
      <c r="M23" s="25"/>
      <c r="N23" s="25"/>
    </row>
    <row r="24" spans="2:32" x14ac:dyDescent="0.25">
      <c r="J24" s="25"/>
      <c r="K24" s="25"/>
      <c r="L24" s="26"/>
      <c r="M24" s="26"/>
      <c r="N24" s="25"/>
    </row>
    <row r="25" spans="2:32" x14ac:dyDescent="0.25">
      <c r="J25" s="25"/>
      <c r="K25" s="25"/>
      <c r="L25" s="25"/>
      <c r="M25" s="25"/>
      <c r="N25" s="25"/>
    </row>
  </sheetData>
  <mergeCells count="5">
    <mergeCell ref="B3:H3"/>
    <mergeCell ref="J3:P3"/>
    <mergeCell ref="R3:X3"/>
    <mergeCell ref="Z3:AF3"/>
    <mergeCell ref="K21:N21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4</xdr:col>
                    <xdr:colOff>19050</xdr:colOff>
                    <xdr:row>4</xdr:row>
                    <xdr:rowOff>47625</xdr:rowOff>
                  </from>
                  <to>
                    <xdr:col>5</xdr:col>
                    <xdr:colOff>28575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Drop Down 2">
              <controlPr defaultSize="0" autoLine="0" autoPict="0">
                <anchor moveWithCells="1">
                  <from>
                    <xdr:col>4</xdr:col>
                    <xdr:colOff>19050</xdr:colOff>
                    <xdr:row>5</xdr:row>
                    <xdr:rowOff>47625</xdr:rowOff>
                  </from>
                  <to>
                    <xdr:col>5</xdr:col>
                    <xdr:colOff>28575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Drop Down 3">
              <controlPr defaultSize="0" autoLine="0" autoPict="0">
                <anchor moveWithCells="1">
                  <from>
                    <xdr:col>12</xdr:col>
                    <xdr:colOff>19050</xdr:colOff>
                    <xdr:row>5</xdr:row>
                    <xdr:rowOff>47625</xdr:rowOff>
                  </from>
                  <to>
                    <xdr:col>13</xdr:col>
                    <xdr:colOff>28575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Drop Down 4">
              <controlPr defaultSize="0" autoLine="0" autoPict="0">
                <anchor moveWithCells="1">
                  <from>
                    <xdr:col>12</xdr:col>
                    <xdr:colOff>19050</xdr:colOff>
                    <xdr:row>6</xdr:row>
                    <xdr:rowOff>47625</xdr:rowOff>
                  </from>
                  <to>
                    <xdr:col>13</xdr:col>
                    <xdr:colOff>28575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Drop Down 5">
              <controlPr defaultSize="0" autoLine="0" autoPict="0">
                <anchor moveWithCells="1">
                  <from>
                    <xdr:col>20</xdr:col>
                    <xdr:colOff>19050</xdr:colOff>
                    <xdr:row>5</xdr:row>
                    <xdr:rowOff>57150</xdr:rowOff>
                  </from>
                  <to>
                    <xdr:col>21</xdr:col>
                    <xdr:colOff>28575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Drop Down 6">
              <controlPr defaultSize="0" autoLine="0" autoPict="0">
                <anchor moveWithCells="1">
                  <from>
                    <xdr:col>28</xdr:col>
                    <xdr:colOff>19050</xdr:colOff>
                    <xdr:row>5</xdr:row>
                    <xdr:rowOff>47625</xdr:rowOff>
                  </from>
                  <to>
                    <xdr:col>29</xdr:col>
                    <xdr:colOff>28575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Drop Down 7">
              <controlPr defaultSize="0" autoLine="0" autoPict="0">
                <anchor moveWithCells="1">
                  <from>
                    <xdr:col>20</xdr:col>
                    <xdr:colOff>19050</xdr:colOff>
                    <xdr:row>6</xdr:row>
                    <xdr:rowOff>57150</xdr:rowOff>
                  </from>
                  <to>
                    <xdr:col>21</xdr:col>
                    <xdr:colOff>28575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Drop Down 8">
              <controlPr defaultSize="0" autoLine="0" autoPict="0">
                <anchor moveWithCells="1">
                  <from>
                    <xdr:col>28</xdr:col>
                    <xdr:colOff>19050</xdr:colOff>
                    <xdr:row>6</xdr:row>
                    <xdr:rowOff>57150</xdr:rowOff>
                  </from>
                  <to>
                    <xdr:col>29</xdr:col>
                    <xdr:colOff>28575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Drop Down 9">
              <controlPr defaultSize="0" autoLine="0" autoPict="0">
                <anchor moveWithCells="1">
                  <from>
                    <xdr:col>4</xdr:col>
                    <xdr:colOff>19050</xdr:colOff>
                    <xdr:row>6</xdr:row>
                    <xdr:rowOff>57150</xdr:rowOff>
                  </from>
                  <to>
                    <xdr:col>5</xdr:col>
                    <xdr:colOff>28575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ŞARJ</vt:lpstr>
      <vt:lpstr>DEŞARJ</vt:lpstr>
    </vt:vector>
  </TitlesOfParts>
  <Company>MoTuN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fdemir</dc:creator>
  <cp:lastModifiedBy>fdemir</cp:lastModifiedBy>
  <dcterms:created xsi:type="dcterms:W3CDTF">2022-11-27T16:07:45Z</dcterms:created>
  <dcterms:modified xsi:type="dcterms:W3CDTF">2022-12-24T07:30:23Z</dcterms:modified>
</cp:coreProperties>
</file>